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115" windowHeight="1029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T34" i="1" l="1"/>
  <c r="T36" i="1" s="1"/>
  <c r="T35" i="1"/>
  <c r="T31" i="1"/>
  <c r="T30" i="1"/>
  <c r="T29" i="1"/>
  <c r="G29" i="1"/>
  <c r="T23" i="1"/>
  <c r="S23" i="1"/>
  <c r="S4" i="1"/>
  <c r="S5" i="1"/>
  <c r="S7" i="1"/>
  <c r="S8" i="1"/>
  <c r="S9" i="1"/>
  <c r="S11" i="1"/>
  <c r="S13" i="1"/>
  <c r="S14" i="1"/>
  <c r="S15" i="1"/>
  <c r="S16" i="1"/>
  <c r="S18" i="1"/>
  <c r="S19" i="1"/>
  <c r="S21" i="1"/>
  <c r="S3" i="1"/>
  <c r="P33" i="1"/>
  <c r="T1" i="1"/>
  <c r="P32" i="1"/>
  <c r="P31" i="1"/>
  <c r="P16" i="1"/>
  <c r="P19" i="1"/>
  <c r="Q19" i="1" s="1"/>
  <c r="P18" i="1"/>
  <c r="Q18" i="1" s="1"/>
  <c r="P30" i="1"/>
  <c r="P9" i="1"/>
  <c r="Q9" i="1" s="1"/>
  <c r="P8" i="1"/>
  <c r="Q8" i="1" s="1"/>
  <c r="P7" i="1"/>
  <c r="Q7" i="1" s="1"/>
  <c r="P5" i="1"/>
  <c r="Q5" i="1" s="1"/>
  <c r="P4" i="1"/>
  <c r="Q4" i="1" s="1"/>
  <c r="P3" i="1"/>
  <c r="Q3" i="1" s="1"/>
  <c r="P13" i="1"/>
  <c r="P11" i="1"/>
  <c r="Q13" i="1"/>
  <c r="Q16" i="1"/>
  <c r="Q11" i="1"/>
  <c r="P15" i="1"/>
  <c r="Q15" i="1" s="1"/>
  <c r="Q14" i="1"/>
  <c r="P14" i="1"/>
  <c r="N3" i="1"/>
  <c r="N4" i="1"/>
  <c r="N5" i="1"/>
  <c r="N7" i="1"/>
  <c r="N8" i="1"/>
  <c r="N9" i="1"/>
  <c r="N11" i="1"/>
  <c r="N13" i="1"/>
  <c r="N15" i="1"/>
  <c r="N16" i="1"/>
  <c r="N18" i="1"/>
  <c r="N19" i="1"/>
  <c r="N21" i="1"/>
  <c r="N14" i="1"/>
  <c r="L36" i="1"/>
  <c r="L35" i="1"/>
  <c r="L34" i="1"/>
  <c r="I34" i="1"/>
  <c r="I35" i="1"/>
  <c r="I36" i="1"/>
  <c r="E36" i="1"/>
  <c r="G36" i="1"/>
  <c r="G34" i="1"/>
  <c r="G35" i="1"/>
  <c r="G31" i="1" s="1"/>
  <c r="L31" i="1" s="1"/>
  <c r="E35" i="1"/>
  <c r="E31" i="1" s="1"/>
  <c r="E34" i="1"/>
  <c r="G30" i="1"/>
  <c r="L30" i="1" s="1"/>
  <c r="L29" i="1"/>
  <c r="L3" i="1"/>
  <c r="L4" i="1"/>
  <c r="L5" i="1"/>
  <c r="L7" i="1"/>
  <c r="L8" i="1"/>
  <c r="L9" i="1"/>
  <c r="L11" i="1"/>
  <c r="L13" i="1"/>
  <c r="L14" i="1"/>
  <c r="L15" i="1"/>
  <c r="L16" i="1"/>
  <c r="L18" i="1"/>
  <c r="L19" i="1"/>
  <c r="L21" i="1"/>
  <c r="E29" i="1"/>
  <c r="E30" i="1"/>
  <c r="A24" i="1"/>
  <c r="E23" i="1" l="1"/>
  <c r="E26" i="1" s="1"/>
  <c r="E24" i="1" s="1"/>
  <c r="J14" i="1"/>
  <c r="J3" i="1"/>
  <c r="I14" i="1"/>
  <c r="I29" i="1"/>
  <c r="J18" i="1"/>
  <c r="J9" i="1"/>
  <c r="J16" i="1"/>
  <c r="J7" i="1"/>
  <c r="J4" i="1"/>
  <c r="J19" i="1"/>
  <c r="J13" i="1"/>
  <c r="I3" i="1"/>
  <c r="I19" i="1"/>
  <c r="J8" i="1"/>
  <c r="I30" i="1"/>
  <c r="I21" i="1"/>
  <c r="I15" i="1"/>
  <c r="I13" i="1"/>
  <c r="I11" i="1"/>
  <c r="I5" i="1"/>
  <c r="I9" i="1"/>
  <c r="I7" i="1"/>
  <c r="I31" i="1"/>
  <c r="I4" i="1" l="1"/>
  <c r="I8" i="1"/>
  <c r="I18" i="1"/>
  <c r="J15" i="1"/>
  <c r="I16" i="1"/>
  <c r="J11" i="1"/>
  <c r="J21" i="1"/>
  <c r="J5" i="1"/>
</calcChain>
</file>

<file path=xl/sharedStrings.xml><?xml version="1.0" encoding="utf-8"?>
<sst xmlns="http://schemas.openxmlformats.org/spreadsheetml/2006/main" count="38" uniqueCount="36">
  <si>
    <t>nva</t>
  </si>
  <si>
    <t>ps</t>
  </si>
  <si>
    <t>mr</t>
  </si>
  <si>
    <t>spa</t>
  </si>
  <si>
    <t>ovld</t>
  </si>
  <si>
    <t>cd&amp;v</t>
  </si>
  <si>
    <t>vb</t>
  </si>
  <si>
    <t>ecolo</t>
  </si>
  <si>
    <t>groen</t>
  </si>
  <si>
    <t>ldd</t>
  </si>
  <si>
    <t>pp</t>
  </si>
  <si>
    <t>vnat</t>
  </si>
  <si>
    <t>fn</t>
  </si>
  <si>
    <t>blanco / ongeld</t>
  </si>
  <si>
    <t>cdh</t>
  </si>
  <si>
    <t>tot uitgebrach</t>
  </si>
  <si>
    <t>%</t>
  </si>
  <si>
    <t>nl</t>
  </si>
  <si>
    <t>fr</t>
  </si>
  <si>
    <t>niet gestemd</t>
  </si>
  <si>
    <t>tot stemgerecthigd</t>
  </si>
  <si>
    <t>% gestemd</t>
  </si>
  <si>
    <t>% kiezers</t>
  </si>
  <si>
    <t>L</t>
  </si>
  <si>
    <t>R</t>
  </si>
  <si>
    <t>stemmen</t>
  </si>
  <si>
    <t>zetels</t>
  </si>
  <si>
    <t>% zetels</t>
  </si>
  <si>
    <t>reg-nl</t>
  </si>
  <si>
    <t>reg-fr</t>
  </si>
  <si>
    <t>reg</t>
  </si>
  <si>
    <t>verschil</t>
  </si>
  <si>
    <t>fantoom stemmen:</t>
  </si>
  <si>
    <t xml:space="preserve">correct </t>
  </si>
  <si>
    <t>vertekening in het voordeel FR</t>
  </si>
  <si>
    <t>stemmen voor 1 zetel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</si>
</sst>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.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9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3" fontId="0" fillId="0" borderId="0" xfId="0" applyNumberFormat="1"/>
    <xf numFmtId="0" fontId="0" fillId="2" borderId="0" xfId="0" applyFill="1"/>
    <xf numFmtId="0" fontId="0" fillId="3" borderId="0" xfId="0" applyFill="1"/>
    <xf numFmtId="0" fontId="0" fillId="0" borderId="0" xfId="0" quotePrefix="1"/>
    <xf numFmtId="3" fontId="0" fillId="0" borderId="1" xfId="0" applyNumberFormat="1" applyBorder="1"/>
    <xf numFmtId="3" fontId="0" fillId="0" borderId="0" xfId="0" applyNumberFormat="1" applyBorder="1"/>
    <xf numFmtId="4" fontId="0" fillId="0" borderId="0" xfId="0" applyNumberFormat="1"/>
    <xf numFmtId="3" fontId="0" fillId="4" borderId="1" xfId="0" applyNumberFormat="1" applyFill="1" applyBorder="1"/>
    <xf numFmtId="3" fontId="0" fillId="5" borderId="1" xfId="0" applyNumberFormat="1" applyFill="1" applyBorder="1"/>
    <xf numFmtId="0" fontId="0" fillId="5" borderId="0" xfId="0" quotePrefix="1" applyFill="1"/>
    <xf numFmtId="0" fontId="0" fillId="4" borderId="0" xfId="0" quotePrefix="1" applyFill="1"/>
    <xf numFmtId="0" fontId="0" fillId="6" borderId="0" xfId="0" applyFill="1"/>
    <xf numFmtId="0" fontId="1" fillId="7" borderId="0" xfId="0" applyFont="1" applyFill="1"/>
    <xf numFmtId="0" fontId="0" fillId="7" borderId="0" xfId="0" applyFill="1"/>
    <xf numFmtId="3" fontId="0" fillId="4" borderId="0" xfId="0" applyNumberFormat="1" applyFill="1" applyBorder="1"/>
    <xf numFmtId="0" fontId="0" fillId="0" borderId="0" xfId="0" applyAlignment="1">
      <alignment horizontal="right"/>
    </xf>
    <xf numFmtId="4" fontId="1" fillId="0" borderId="0" xfId="0" applyNumberFormat="1" applyFont="1"/>
    <xf numFmtId="3" fontId="1" fillId="0" borderId="0" xfId="0" applyNumberFormat="1" applyFont="1"/>
    <xf numFmtId="4" fontId="2" fillId="0" borderId="0" xfId="0" applyNumberFormat="1" applyFont="1"/>
    <xf numFmtId="0" fontId="2" fillId="0" borderId="0" xfId="0" applyFont="1"/>
    <xf numFmtId="3" fontId="2" fillId="0" borderId="0" xfId="0" applyNumberFormat="1" applyFont="1"/>
    <xf numFmtId="4" fontId="3" fillId="0" borderId="0" xfId="0" applyNumberFormat="1" applyFont="1"/>
    <xf numFmtId="0" fontId="3" fillId="0" borderId="0" xfId="0" applyFont="1"/>
    <xf numFmtId="3" fontId="3" fillId="0" borderId="0" xfId="0" applyNumberFormat="1" applyFont="1"/>
    <xf numFmtId="3" fontId="1" fillId="6" borderId="0" xfId="0" applyNumberFormat="1" applyFont="1" applyFill="1"/>
    <xf numFmtId="172" fontId="0" fillId="0" borderId="0" xfId="0" applyNumberFormat="1"/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workbookViewId="0">
      <selection activeCell="H40" sqref="H40"/>
    </sheetView>
  </sheetViews>
  <sheetFormatPr defaultRowHeight="15" x14ac:dyDescent="0.25"/>
  <cols>
    <col min="2" max="2" width="2" customWidth="1"/>
    <col min="3" max="3" width="0.5703125" customWidth="1"/>
    <col min="4" max="4" width="18.140625" bestFit="1" customWidth="1"/>
    <col min="5" max="5" width="10.5703125" customWidth="1"/>
    <col min="6" max="6" width="1.42578125" customWidth="1"/>
    <col min="7" max="7" width="11" customWidth="1"/>
    <col min="8" max="8" width="6" customWidth="1"/>
    <col min="9" max="9" width="10" customWidth="1"/>
    <col min="10" max="10" width="9.28515625" bestFit="1" customWidth="1"/>
    <col min="11" max="11" width="7.42578125" customWidth="1"/>
    <col min="13" max="13" width="1.42578125" customWidth="1"/>
    <col min="14" max="14" width="8.85546875" customWidth="1"/>
    <col min="15" max="15" width="1.7109375" customWidth="1"/>
    <col min="16" max="16" width="10.5703125" customWidth="1"/>
  </cols>
  <sheetData>
    <row r="1" spans="3:21" x14ac:dyDescent="0.25">
      <c r="E1" s="16" t="s">
        <v>25</v>
      </c>
      <c r="G1" s="16" t="s">
        <v>26</v>
      </c>
      <c r="I1" s="11" t="s">
        <v>21</v>
      </c>
      <c r="J1" s="10" t="s">
        <v>22</v>
      </c>
      <c r="L1" s="11" t="s">
        <v>27</v>
      </c>
      <c r="N1" t="s">
        <v>31</v>
      </c>
      <c r="P1" t="s">
        <v>32</v>
      </c>
      <c r="S1" t="s">
        <v>33</v>
      </c>
      <c r="T1" s="15">
        <f>E23/G23</f>
        <v>43515.78</v>
      </c>
      <c r="U1" t="s">
        <v>35</v>
      </c>
    </row>
    <row r="2" spans="3:21" ht="5.25" customHeight="1" x14ac:dyDescent="0.25">
      <c r="C2" s="12"/>
      <c r="I2" s="7"/>
      <c r="J2" s="7"/>
    </row>
    <row r="3" spans="3:21" x14ac:dyDescent="0.25">
      <c r="C3" s="12"/>
      <c r="D3" t="s">
        <v>0</v>
      </c>
      <c r="E3" s="1">
        <v>1135617</v>
      </c>
      <c r="F3" s="1"/>
      <c r="G3" s="1">
        <v>27</v>
      </c>
      <c r="H3" s="1"/>
      <c r="I3" s="7">
        <f>E3*100/$E$23</f>
        <v>17.397780759071768</v>
      </c>
      <c r="J3" s="7">
        <f>E3*100/$E$26</f>
        <v>15.532738661699273</v>
      </c>
      <c r="K3" s="1"/>
      <c r="L3" s="7">
        <f>G3*100/$G$23</f>
        <v>18</v>
      </c>
      <c r="N3" s="7">
        <f t="shared" ref="N3:N13" si="0">L3-I3</f>
        <v>0.60221924092823187</v>
      </c>
      <c r="P3" s="24">
        <f t="shared" ref="P3:P9" si="1">$E$23/100*N3</f>
        <v>39309.059999999903</v>
      </c>
      <c r="Q3" s="21">
        <f t="shared" ref="Q3:Q9" si="2">E3+P3</f>
        <v>1174926.0599999998</v>
      </c>
      <c r="S3" s="26">
        <f>E3/$T$1</f>
        <v>26.09667113860765</v>
      </c>
      <c r="T3">
        <v>26</v>
      </c>
    </row>
    <row r="4" spans="3:21" x14ac:dyDescent="0.25">
      <c r="C4" s="12"/>
      <c r="D4" t="s">
        <v>6</v>
      </c>
      <c r="E4" s="1">
        <v>506697</v>
      </c>
      <c r="F4" s="1"/>
      <c r="G4" s="1">
        <v>12</v>
      </c>
      <c r="H4" s="1"/>
      <c r="I4" s="7">
        <f>E4*100/$E$23</f>
        <v>7.7626552942403881</v>
      </c>
      <c r="J4" s="7">
        <f>E4*100/$E$26</f>
        <v>6.9304986466978189</v>
      </c>
      <c r="K4" s="1"/>
      <c r="L4" s="7">
        <f t="shared" ref="L4:L21" si="3">G4*100/$G$23</f>
        <v>8</v>
      </c>
      <c r="N4" s="7">
        <f t="shared" si="0"/>
        <v>0.23734470575961186</v>
      </c>
      <c r="P4" s="24">
        <f t="shared" si="1"/>
        <v>15492.360000000004</v>
      </c>
      <c r="Q4" s="21">
        <f t="shared" si="2"/>
        <v>522189.36</v>
      </c>
      <c r="S4" s="26">
        <f>E4/$T$1</f>
        <v>11.643982941360582</v>
      </c>
      <c r="T4">
        <v>12</v>
      </c>
    </row>
    <row r="5" spans="3:21" x14ac:dyDescent="0.25">
      <c r="C5" s="12"/>
      <c r="D5" t="s">
        <v>9</v>
      </c>
      <c r="E5" s="1">
        <v>150577</v>
      </c>
      <c r="F5" s="1"/>
      <c r="G5" s="1">
        <v>1</v>
      </c>
      <c r="H5" s="1"/>
      <c r="I5" s="7">
        <f>E5*100/$E$23</f>
        <v>2.3068566544519404</v>
      </c>
      <c r="J5" s="7">
        <f>E5*100/$E$26</f>
        <v>2.0595616210946925</v>
      </c>
      <c r="K5" s="1"/>
      <c r="L5" s="22">
        <f t="shared" si="3"/>
        <v>0.66666666666666663</v>
      </c>
      <c r="M5" s="23"/>
      <c r="N5" s="22">
        <f t="shared" si="0"/>
        <v>-1.6401899877852739</v>
      </c>
      <c r="P5" s="18">
        <f t="shared" si="1"/>
        <v>-107061.22</v>
      </c>
      <c r="Q5" s="21">
        <f t="shared" si="2"/>
        <v>43515.78</v>
      </c>
      <c r="S5" s="26">
        <f>E5/$T$1</f>
        <v>3.4602849816779111</v>
      </c>
      <c r="T5">
        <v>3</v>
      </c>
    </row>
    <row r="6" spans="3:21" ht="5.25" customHeight="1" x14ac:dyDescent="0.25">
      <c r="C6" s="12"/>
      <c r="I6" s="7"/>
      <c r="J6" s="7"/>
      <c r="L6" s="19"/>
      <c r="N6" s="7"/>
      <c r="P6" s="24"/>
      <c r="Q6" s="21"/>
      <c r="S6" s="26"/>
    </row>
    <row r="7" spans="3:21" x14ac:dyDescent="0.25">
      <c r="C7" s="12"/>
      <c r="D7" s="2" t="s">
        <v>3</v>
      </c>
      <c r="E7" s="1">
        <v>602867</v>
      </c>
      <c r="F7" s="1"/>
      <c r="G7" s="1">
        <v>13</v>
      </c>
      <c r="H7" s="1"/>
      <c r="I7" s="7">
        <f>E7*100/$E$23</f>
        <v>9.235990560971981</v>
      </c>
      <c r="J7" s="7">
        <f>E7*100/$E$26</f>
        <v>8.2458923728357849</v>
      </c>
      <c r="K7" s="1"/>
      <c r="L7" s="19">
        <f t="shared" si="3"/>
        <v>8.6666666666666661</v>
      </c>
      <c r="N7" s="7">
        <f t="shared" si="0"/>
        <v>-0.56932389430531494</v>
      </c>
      <c r="P7" s="24">
        <f t="shared" si="1"/>
        <v>-37161.860000000008</v>
      </c>
      <c r="Q7" s="21">
        <f t="shared" si="2"/>
        <v>565705.14</v>
      </c>
      <c r="S7" s="26">
        <f>E7/$T$1</f>
        <v>13.853985841457973</v>
      </c>
      <c r="T7">
        <v>14</v>
      </c>
    </row>
    <row r="8" spans="3:21" x14ac:dyDescent="0.25">
      <c r="C8" s="12"/>
      <c r="D8" s="2" t="s">
        <v>4</v>
      </c>
      <c r="E8" s="1">
        <v>563873</v>
      </c>
      <c r="F8" s="1"/>
      <c r="G8" s="1">
        <v>13</v>
      </c>
      <c r="H8" s="1"/>
      <c r="I8" s="7">
        <f>E8*100/$E$23</f>
        <v>8.6385980748439604</v>
      </c>
      <c r="J8" s="7">
        <f>E8*100/$E$26</f>
        <v>7.7125403612206886</v>
      </c>
      <c r="K8" s="1"/>
      <c r="L8" s="19">
        <f t="shared" si="3"/>
        <v>8.6666666666666661</v>
      </c>
      <c r="N8" s="7">
        <f t="shared" si="0"/>
        <v>2.8068591822705713E-2</v>
      </c>
      <c r="P8" s="24">
        <f t="shared" si="1"/>
        <v>1832.1399999999912</v>
      </c>
      <c r="Q8" s="21">
        <f t="shared" si="2"/>
        <v>565705.14</v>
      </c>
      <c r="S8" s="26">
        <f>E8/$T$1</f>
        <v>12.957897112265941</v>
      </c>
      <c r="T8">
        <v>13</v>
      </c>
    </row>
    <row r="9" spans="3:21" x14ac:dyDescent="0.25">
      <c r="C9" s="12"/>
      <c r="D9" s="2" t="s">
        <v>5</v>
      </c>
      <c r="E9" s="1">
        <v>707986</v>
      </c>
      <c r="F9" s="1"/>
      <c r="G9" s="1">
        <v>17</v>
      </c>
      <c r="H9" s="1"/>
      <c r="I9" s="7">
        <f>E9*100/$E$23</f>
        <v>10.846425518896057</v>
      </c>
      <c r="J9" s="7">
        <f>E9*100/$E$26</f>
        <v>9.6836887032704002</v>
      </c>
      <c r="K9" s="1"/>
      <c r="L9" s="19">
        <f t="shared" si="3"/>
        <v>11.333333333333334</v>
      </c>
      <c r="N9" s="7">
        <f t="shared" si="0"/>
        <v>0.48690781443727715</v>
      </c>
      <c r="P9" s="24">
        <f t="shared" si="1"/>
        <v>31782.260000000064</v>
      </c>
      <c r="Q9" s="21">
        <f t="shared" si="2"/>
        <v>739768.26</v>
      </c>
      <c r="S9" s="26">
        <f>E9/$T$1</f>
        <v>16.269638278344086</v>
      </c>
      <c r="T9">
        <v>16</v>
      </c>
    </row>
    <row r="10" spans="3:21" ht="5.25" customHeight="1" x14ac:dyDescent="0.25">
      <c r="C10" s="12"/>
      <c r="I10" s="7"/>
      <c r="J10" s="7"/>
      <c r="L10" s="7"/>
      <c r="N10" s="7"/>
      <c r="Q10" s="20"/>
      <c r="S10" s="26"/>
    </row>
    <row r="11" spans="3:21" x14ac:dyDescent="0.25">
      <c r="C11" s="12"/>
      <c r="D11" t="s">
        <v>8</v>
      </c>
      <c r="E11" s="1">
        <v>285989</v>
      </c>
      <c r="F11" s="1"/>
      <c r="G11" s="1">
        <v>5</v>
      </c>
      <c r="H11" s="1"/>
      <c r="I11" s="7">
        <f>E11*100/$E$23</f>
        <v>4.3813837953343207</v>
      </c>
      <c r="J11" s="7">
        <f>E11*100/$E$26</f>
        <v>3.9116994524744819</v>
      </c>
      <c r="K11" s="1"/>
      <c r="L11" s="22">
        <f t="shared" si="3"/>
        <v>3.3333333333333335</v>
      </c>
      <c r="M11" s="23"/>
      <c r="N11" s="22">
        <f t="shared" si="0"/>
        <v>-1.0480504620009872</v>
      </c>
      <c r="O11" s="23"/>
      <c r="P11" s="18">
        <f>E23/100*N11</f>
        <v>-68410.099999999977</v>
      </c>
      <c r="Q11" s="21">
        <f t="shared" ref="Q11:Q13" si="4">E11+P11</f>
        <v>217578.90000000002</v>
      </c>
      <c r="S11" s="26">
        <f>E11/$T$1</f>
        <v>6.5720756930014819</v>
      </c>
      <c r="T11">
        <v>7</v>
      </c>
    </row>
    <row r="12" spans="3:21" ht="10.5" customHeight="1" x14ac:dyDescent="0.25">
      <c r="I12" s="7"/>
      <c r="J12" s="7"/>
      <c r="L12" s="17"/>
      <c r="N12" s="7"/>
      <c r="Q12" s="21"/>
      <c r="S12" s="26"/>
    </row>
    <row r="13" spans="3:21" x14ac:dyDescent="0.25">
      <c r="C13" s="13"/>
      <c r="D13" t="s">
        <v>7</v>
      </c>
      <c r="E13" s="1">
        <v>313047</v>
      </c>
      <c r="F13" s="1"/>
      <c r="G13" s="1">
        <v>8</v>
      </c>
      <c r="H13" s="1"/>
      <c r="I13" s="7">
        <f>E13*100/$E$23</f>
        <v>4.7959154127537182</v>
      </c>
      <c r="J13" s="7">
        <f>E13*100/$E$26</f>
        <v>4.2817932805065197</v>
      </c>
      <c r="K13" s="1"/>
      <c r="L13" s="19">
        <f t="shared" si="3"/>
        <v>5.333333333333333</v>
      </c>
      <c r="N13" s="7">
        <f t="shared" si="0"/>
        <v>0.53741792057961479</v>
      </c>
      <c r="P13" s="24">
        <f>$E$23/100*N13</f>
        <v>35079.239999999983</v>
      </c>
      <c r="Q13" s="21">
        <f>E13+P13</f>
        <v>348126.24</v>
      </c>
      <c r="S13" s="26">
        <f>E13/$T$1</f>
        <v>7.1938731191305774</v>
      </c>
      <c r="T13">
        <v>7</v>
      </c>
    </row>
    <row r="14" spans="3:21" x14ac:dyDescent="0.25">
      <c r="C14" s="13"/>
      <c r="D14" s="3" t="s">
        <v>1</v>
      </c>
      <c r="E14" s="1">
        <v>894543</v>
      </c>
      <c r="F14" s="1"/>
      <c r="G14" s="1">
        <v>26</v>
      </c>
      <c r="H14" s="1"/>
      <c r="I14" s="7">
        <f>E14*100/$E$23</f>
        <v>13.704499838909012</v>
      </c>
      <c r="J14" s="7">
        <f>E14*100/$E$26</f>
        <v>12.235377456177966</v>
      </c>
      <c r="K14" s="1"/>
      <c r="L14" s="17">
        <f t="shared" si="3"/>
        <v>17.333333333333332</v>
      </c>
      <c r="N14" s="17">
        <f>L14-I14</f>
        <v>3.6288334944243203</v>
      </c>
      <c r="P14" s="18">
        <f>E23/100*N14</f>
        <v>236867.27999999991</v>
      </c>
      <c r="Q14" s="21">
        <f>E14+P14</f>
        <v>1131410.2799999998</v>
      </c>
      <c r="S14" s="26">
        <f>E14/$T$1</f>
        <v>20.556749758363519</v>
      </c>
      <c r="T14">
        <v>21</v>
      </c>
    </row>
    <row r="15" spans="3:21" x14ac:dyDescent="0.25">
      <c r="C15" s="13"/>
      <c r="D15" s="3" t="s">
        <v>2</v>
      </c>
      <c r="E15" s="1">
        <v>605617</v>
      </c>
      <c r="F15" s="1"/>
      <c r="G15" s="1">
        <v>18</v>
      </c>
      <c r="H15" s="1"/>
      <c r="I15" s="7">
        <f>E15*100/$E$23</f>
        <v>9.2781208717083015</v>
      </c>
      <c r="J15" s="7">
        <f>E15*100/$E$26</f>
        <v>8.2835063142611727</v>
      </c>
      <c r="K15" s="1"/>
      <c r="L15" s="17">
        <f t="shared" si="3"/>
        <v>12</v>
      </c>
      <c r="N15" s="17">
        <f t="shared" ref="N15:N21" si="5">L15-I15</f>
        <v>2.7218791282916985</v>
      </c>
      <c r="P15" s="18">
        <f>E23/100*N15</f>
        <v>177667.03999999998</v>
      </c>
      <c r="Q15" s="21">
        <f>E15+P15</f>
        <v>783284.04</v>
      </c>
      <c r="S15" s="26">
        <f>E15/$T$1</f>
        <v>13.917181307562453</v>
      </c>
      <c r="T15">
        <v>14</v>
      </c>
    </row>
    <row r="16" spans="3:21" x14ac:dyDescent="0.25">
      <c r="C16" s="13"/>
      <c r="D16" s="3" t="s">
        <v>14</v>
      </c>
      <c r="E16" s="1">
        <v>360441</v>
      </c>
      <c r="F16" s="1"/>
      <c r="G16" s="1">
        <v>9</v>
      </c>
      <c r="H16" s="1"/>
      <c r="I16" s="7">
        <f>E16*100/$E$23</f>
        <v>5.5219968480399526</v>
      </c>
      <c r="J16" s="7">
        <f>E16*100/$E$26</f>
        <v>4.9300387859300701</v>
      </c>
      <c r="K16" s="1"/>
      <c r="L16" s="19">
        <f t="shared" si="3"/>
        <v>6</v>
      </c>
      <c r="N16" s="7">
        <f t="shared" si="5"/>
        <v>0.47800315196004739</v>
      </c>
      <c r="P16" s="24">
        <f>E23/100*N16</f>
        <v>31201.019999999986</v>
      </c>
      <c r="Q16" s="21">
        <f>E16+P16</f>
        <v>391642.01999999996</v>
      </c>
      <c r="S16" s="26">
        <f>E16/$T$1</f>
        <v>8.282995272059928</v>
      </c>
      <c r="T16">
        <v>8</v>
      </c>
    </row>
    <row r="17" spans="1:20" ht="5.25" customHeight="1" x14ac:dyDescent="0.25">
      <c r="C17" s="13"/>
      <c r="I17" s="7"/>
      <c r="J17" s="7"/>
      <c r="L17" s="7"/>
      <c r="N17" s="7"/>
      <c r="Q17" s="20"/>
      <c r="S17" s="26"/>
    </row>
    <row r="18" spans="1:20" x14ac:dyDescent="0.25">
      <c r="C18" s="13"/>
      <c r="D18" t="s">
        <v>10</v>
      </c>
      <c r="E18" s="1">
        <v>84005</v>
      </c>
      <c r="F18" s="1"/>
      <c r="G18" s="1">
        <v>1</v>
      </c>
      <c r="H18" s="1"/>
      <c r="I18" s="7">
        <f>E18*100/$E$23</f>
        <v>1.2869660921471093</v>
      </c>
      <c r="J18" s="7">
        <f>E18*100/$E$26</f>
        <v>1.1490033270689393</v>
      </c>
      <c r="K18" s="1"/>
      <c r="L18" s="19">
        <f t="shared" si="3"/>
        <v>0.66666666666666663</v>
      </c>
      <c r="N18" s="7">
        <f t="shared" si="5"/>
        <v>-0.6202994254804427</v>
      </c>
      <c r="P18" s="24">
        <f>E23/100*N18</f>
        <v>-40489.220000000008</v>
      </c>
      <c r="Q18" s="21">
        <f t="shared" ref="Q18:Q19" si="6">E18+P18</f>
        <v>43515.779999999992</v>
      </c>
      <c r="S18" s="26">
        <f>E18/$T$1</f>
        <v>1.9304491382206639</v>
      </c>
      <c r="T18">
        <v>2</v>
      </c>
    </row>
    <row r="19" spans="1:20" x14ac:dyDescent="0.25">
      <c r="C19" s="13"/>
      <c r="D19" t="s">
        <v>12</v>
      </c>
      <c r="E19" s="1">
        <v>33591</v>
      </c>
      <c r="F19" s="1"/>
      <c r="G19" s="1">
        <v>0</v>
      </c>
      <c r="H19" s="1"/>
      <c r="I19" s="7">
        <f>E19*100/$E$23</f>
        <v>0.51461791561589842</v>
      </c>
      <c r="J19" s="7">
        <f>E19*100/$E$26</f>
        <v>0.45945087506187415</v>
      </c>
      <c r="K19" s="1"/>
      <c r="L19" s="7">
        <f t="shared" si="3"/>
        <v>0</v>
      </c>
      <c r="N19" s="7">
        <f t="shared" si="5"/>
        <v>-0.51461791561589842</v>
      </c>
      <c r="P19" s="24">
        <f>E23/100*N19</f>
        <v>-33591</v>
      </c>
      <c r="Q19" s="21">
        <f t="shared" si="6"/>
        <v>0</v>
      </c>
      <c r="S19" s="26">
        <f>E19/$T$1</f>
        <v>0.77192687342384769</v>
      </c>
      <c r="T19">
        <v>1</v>
      </c>
    </row>
    <row r="20" spans="1:20" ht="5.25" customHeight="1" x14ac:dyDescent="0.25">
      <c r="I20" s="7"/>
      <c r="J20" s="7"/>
      <c r="L20" s="7"/>
      <c r="N20" s="7"/>
      <c r="Q20" s="20"/>
      <c r="S20" s="26"/>
    </row>
    <row r="21" spans="1:20" x14ac:dyDescent="0.25">
      <c r="D21" t="s">
        <v>13</v>
      </c>
      <c r="E21" s="1">
        <v>282517</v>
      </c>
      <c r="F21" s="1"/>
      <c r="G21" s="1">
        <v>0</v>
      </c>
      <c r="H21" s="1"/>
      <c r="I21" s="7">
        <f>E21*100/$E$23</f>
        <v>4.3281923630155923</v>
      </c>
      <c r="J21" s="7">
        <f>E21*100/$E$26</f>
        <v>3.8642101417003212</v>
      </c>
      <c r="K21" s="1"/>
      <c r="L21" s="7">
        <f t="shared" si="3"/>
        <v>0</v>
      </c>
      <c r="N21" s="17">
        <f t="shared" si="5"/>
        <v>-4.3281923630155923</v>
      </c>
      <c r="P21" s="24"/>
      <c r="Q21" s="21"/>
      <c r="S21" s="26">
        <f>E21/$T$1</f>
        <v>6.4922885445233893</v>
      </c>
      <c r="T21">
        <v>6</v>
      </c>
    </row>
    <row r="22" spans="1:20" ht="5.25" customHeight="1" x14ac:dyDescent="0.25">
      <c r="I22" s="7"/>
      <c r="J22" s="7"/>
    </row>
    <row r="23" spans="1:20" x14ac:dyDescent="0.25">
      <c r="A23">
        <v>89.28</v>
      </c>
      <c r="B23" s="4" t="s">
        <v>16</v>
      </c>
      <c r="D23" t="s">
        <v>15</v>
      </c>
      <c r="E23" s="8">
        <f>SUM(E3:E22)</f>
        <v>6527367</v>
      </c>
      <c r="G23">
        <v>150</v>
      </c>
      <c r="H23" s="6"/>
      <c r="I23" s="6"/>
      <c r="J23" s="6"/>
      <c r="K23" s="6"/>
      <c r="S23" s="26">
        <f>SUM(S3:S22)</f>
        <v>149.99999999999997</v>
      </c>
      <c r="T23" s="26">
        <f>SUM(T3:T22)</f>
        <v>150</v>
      </c>
    </row>
    <row r="24" spans="1:20" x14ac:dyDescent="0.25">
      <c r="A24">
        <f>A26-A23</f>
        <v>10.719999999999999</v>
      </c>
      <c r="D24" t="s">
        <v>19</v>
      </c>
      <c r="E24" s="1">
        <f>E26-E23</f>
        <v>783751.95161290281</v>
      </c>
      <c r="H24" s="1"/>
      <c r="I24" s="1"/>
      <c r="J24" s="1"/>
      <c r="K24" s="1"/>
    </row>
    <row r="25" spans="1:20" ht="5.25" customHeight="1" x14ac:dyDescent="0.25">
      <c r="I25" s="7"/>
      <c r="J25" s="7"/>
    </row>
    <row r="26" spans="1:20" x14ac:dyDescent="0.25">
      <c r="A26">
        <v>100</v>
      </c>
      <c r="B26" s="4" t="s">
        <v>16</v>
      </c>
      <c r="D26" t="s">
        <v>20</v>
      </c>
      <c r="E26" s="9">
        <f>E23/A23*100</f>
        <v>7311118.9516129028</v>
      </c>
      <c r="H26" s="6"/>
      <c r="I26" s="6"/>
      <c r="J26" s="6"/>
      <c r="K26" s="6"/>
    </row>
    <row r="27" spans="1:20" x14ac:dyDescent="0.25">
      <c r="B27" s="4"/>
      <c r="H27" s="6"/>
      <c r="I27" s="6"/>
      <c r="J27" s="6"/>
      <c r="K27" s="6"/>
    </row>
    <row r="29" spans="1:20" x14ac:dyDescent="0.25">
      <c r="D29" t="s">
        <v>11</v>
      </c>
      <c r="E29" s="1">
        <f>E3+E4+E5</f>
        <v>1792891</v>
      </c>
      <c r="F29" s="1"/>
      <c r="G29" s="1">
        <f>SUM(G3:G5)</f>
        <v>40</v>
      </c>
      <c r="I29" s="7">
        <f>E29*100/$E$23</f>
        <v>27.467292707764095</v>
      </c>
      <c r="L29" s="7">
        <f>G29*100/$G$23</f>
        <v>26.666666666666668</v>
      </c>
      <c r="T29" s="1">
        <f>SUM(T3:T5)</f>
        <v>41</v>
      </c>
    </row>
    <row r="30" spans="1:20" x14ac:dyDescent="0.25">
      <c r="C30" s="12"/>
      <c r="D30" t="s">
        <v>17</v>
      </c>
      <c r="E30" s="1">
        <f>SUM(E3:E11)</f>
        <v>3953606</v>
      </c>
      <c r="F30" s="1"/>
      <c r="G30" s="1">
        <f>SUM(G3:G11)</f>
        <v>88</v>
      </c>
      <c r="I30" s="7">
        <f t="shared" ref="I30:I32" si="7">E30*100/$E$23</f>
        <v>60.569690657810419</v>
      </c>
      <c r="L30" s="7">
        <f>G30*100/$G$23</f>
        <v>58.666666666666664</v>
      </c>
      <c r="P30" s="18">
        <f>SUM(P3:P11)</f>
        <v>-124217.36000000002</v>
      </c>
      <c r="T30" s="1">
        <f>SUM(T3:T11)</f>
        <v>91</v>
      </c>
    </row>
    <row r="31" spans="1:20" x14ac:dyDescent="0.25">
      <c r="C31" s="14"/>
      <c r="D31" t="s">
        <v>18</v>
      </c>
      <c r="E31" s="1">
        <f>SUM(E13:E19)</f>
        <v>2291244</v>
      </c>
      <c r="F31" s="1"/>
      <c r="G31" s="1">
        <f>SUM(G13:G19)</f>
        <v>62</v>
      </c>
      <c r="I31" s="7">
        <f t="shared" si="7"/>
        <v>35.102116979173992</v>
      </c>
      <c r="L31" s="7">
        <f>G31*100/$G$23</f>
        <v>41.333333333333336</v>
      </c>
      <c r="P31" s="18">
        <f>SUM(P13:P19)</f>
        <v>406734.35999999981</v>
      </c>
      <c r="T31" s="1">
        <f>SUM(T13:T19)</f>
        <v>53</v>
      </c>
    </row>
    <row r="32" spans="1:20" x14ac:dyDescent="0.25">
      <c r="D32" t="s">
        <v>23</v>
      </c>
      <c r="I32" s="7"/>
      <c r="L32" s="7"/>
      <c r="P32" s="25">
        <f>P31-P30</f>
        <v>530951.71999999986</v>
      </c>
      <c r="Q32" t="s">
        <v>34</v>
      </c>
    </row>
    <row r="33" spans="4:20" x14ac:dyDescent="0.25">
      <c r="D33" t="s">
        <v>24</v>
      </c>
      <c r="I33" s="7"/>
      <c r="L33" s="7"/>
      <c r="P33" s="25">
        <f>P32/T1</f>
        <v>12.201360517954633</v>
      </c>
      <c r="Q33" t="s">
        <v>26</v>
      </c>
    </row>
    <row r="34" spans="4:20" x14ac:dyDescent="0.25">
      <c r="D34" t="s">
        <v>28</v>
      </c>
      <c r="E34" s="1">
        <f>SUM(E7:E9)</f>
        <v>1874726</v>
      </c>
      <c r="G34" s="18">
        <f>SUM(G7:G9)</f>
        <v>43</v>
      </c>
      <c r="I34" s="7">
        <f t="shared" ref="I33:I36" si="8">E34*100/$E$23</f>
        <v>28.721014154711998</v>
      </c>
      <c r="L34" s="7">
        <f t="shared" ref="L34:L36" si="9">G34*100/$G$23</f>
        <v>28.666666666666668</v>
      </c>
      <c r="T34" s="18">
        <f>SUM(T7:T9)</f>
        <v>43</v>
      </c>
    </row>
    <row r="35" spans="4:20" x14ac:dyDescent="0.25">
      <c r="D35" t="s">
        <v>29</v>
      </c>
      <c r="E35" s="1">
        <f>SUM(E14:E16)</f>
        <v>1860601</v>
      </c>
      <c r="G35" s="1">
        <f>SUM(G14:G16)</f>
        <v>53</v>
      </c>
      <c r="I35" s="7">
        <f t="shared" si="8"/>
        <v>28.504617558657266</v>
      </c>
      <c r="L35" s="7">
        <f t="shared" si="9"/>
        <v>35.333333333333336</v>
      </c>
      <c r="T35" s="1">
        <f>SUM(T14:T16)</f>
        <v>43</v>
      </c>
    </row>
    <row r="36" spans="4:20" x14ac:dyDescent="0.25">
      <c r="D36" s="27" t="s">
        <v>30</v>
      </c>
      <c r="E36" s="5">
        <f>SUM(E34:E35)</f>
        <v>3735327</v>
      </c>
      <c r="G36" s="5">
        <f>SUM(G34:G35)</f>
        <v>96</v>
      </c>
      <c r="I36" s="28">
        <f t="shared" si="8"/>
        <v>57.225631713369268</v>
      </c>
      <c r="L36" s="28">
        <f t="shared" si="9"/>
        <v>64</v>
      </c>
      <c r="T36" s="5">
        <f>SUM(T34:T35)</f>
        <v>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Malesys</dc:creator>
  <cp:lastModifiedBy>Ward Malesys</cp:lastModifiedBy>
  <dcterms:created xsi:type="dcterms:W3CDTF">2012-07-04T09:06:41Z</dcterms:created>
  <dcterms:modified xsi:type="dcterms:W3CDTF">2012-07-04T14:46:00Z</dcterms:modified>
</cp:coreProperties>
</file>